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puts" sheetId="1" state="visible" r:id="rId1"/>
    <sheet xmlns:r="http://schemas.openxmlformats.org/officeDocument/2006/relationships" name="Calcul" sheetId="2" state="visible" r:id="rId2"/>
    <sheet xmlns:r="http://schemas.openxmlformats.org/officeDocument/2006/relationships" name="Bareme" sheetId="3" state="visible" r:id="rId3"/>
    <sheet xmlns:r="http://schemas.openxmlformats.org/officeDocument/2006/relationships" name="Comparatif" sheetId="4" state="visible" r:id="rId4"/>
    <sheet xmlns:r="http://schemas.openxmlformats.org/officeDocument/2006/relationships" name="Source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1D4ED8"/>
      <sz val="14"/>
    </font>
    <font>
      <b val="1"/>
      <color rgb="00FFFFFF"/>
    </font>
    <font>
      <b val="1"/>
    </font>
    <font>
      <b val="1"/>
      <color rgb="00C44200"/>
    </font>
    <font>
      <i val="1"/>
      <color rgb="00666666"/>
    </font>
    <font>
      <color rgb="001D4ED8"/>
      <u val="single"/>
    </font>
  </fonts>
  <fills count="4">
    <fill>
      <patternFill/>
    </fill>
    <fill>
      <patternFill patternType="gray125"/>
    </fill>
    <fill>
      <patternFill patternType="solid">
        <fgColor rgb="001D4ED8"/>
      </patternFill>
    </fill>
    <fill>
      <patternFill patternType="solid">
        <fgColor rgb="00DBEAFE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 wrapText="1"/>
    </xf>
    <xf numFmtId="0" fontId="3" fillId="0" borderId="1" pivotButton="0" quotePrefix="0" xfId="0"/>
    <xf numFmtId="0" fontId="0" fillId="3" borderId="1" pivotButton="0" quotePrefix="0" xfId="0"/>
    <xf numFmtId="0" fontId="0" fillId="0" borderId="1" applyAlignment="1" pivotButton="0" quotePrefix="0" xfId="0">
      <alignment vertical="center" wrapText="1"/>
    </xf>
    <xf numFmtId="0" fontId="0" fillId="0" borderId="1" pivotButton="0" quotePrefix="0" xfId="0"/>
    <xf numFmtId="0" fontId="4" fillId="0" borderId="1" pivotButton="0" quotePrefix="0" xfId="0"/>
    <xf numFmtId="0" fontId="5" fillId="0" borderId="0" pivotButton="0" quotePrefix="0" xfId="0"/>
    <xf numFmtId="0" fontId="3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4" fillId="0" borderId="0" pivotButton="0" quotePrefix="0" xfId="0"/>
    <xf numFmtId="0" fontId="3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vertical="center"/>
    </xf>
    <xf numFmtId="0" fontId="6" fillId="0" borderId="1" applyAlignment="1" pivotButton="0" quotePrefix="0" xfId="0">
      <alignment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selection activeCell="A1" sqref="A1"/>
    </sheetView>
  </sheetViews>
  <sheetFormatPr baseColWidth="8" defaultRowHeight="15"/>
  <cols>
    <col width="38" customWidth="1" min="1" max="1"/>
    <col width="24" customWidth="1" min="2" max="2"/>
    <col width="60" customWidth="1" min="3" max="3"/>
  </cols>
  <sheetData>
    <row r="1">
      <c r="A1" s="1" t="inlineStr">
        <is>
          <t>Calcul Frais Kilométriques 2026 — Saisie</t>
        </is>
      </c>
    </row>
    <row r="3">
      <c r="A3" s="2" t="inlineStr">
        <is>
          <t>Variable</t>
        </is>
      </c>
      <c r="B3" s="2" t="inlineStr">
        <is>
          <t>Valeur</t>
        </is>
      </c>
      <c r="C3" s="2" t="inlineStr">
        <is>
          <t>Note</t>
        </is>
      </c>
    </row>
    <row r="4">
      <c r="A4" s="3" t="inlineStr">
        <is>
          <t>Type véhicule</t>
        </is>
      </c>
      <c r="B4" s="4" t="inlineStr">
        <is>
          <t>voiture</t>
        </is>
      </c>
      <c r="C4" s="5" t="inlineStr">
        <is>
          <t>voiture | moto_&gt;50 | cyclo_&lt;=50</t>
        </is>
      </c>
    </row>
    <row r="5">
      <c r="A5" s="3" t="inlineStr">
        <is>
          <t>Puissance fiscale (CV)</t>
        </is>
      </c>
      <c r="B5" s="4" t="n">
        <v>6</v>
      </c>
      <c r="C5" s="5" t="inlineStr">
        <is>
          <t>3, 4, 5, 6, 7+ pour voiture ; 1-2, 3-5, +5 pour moto</t>
        </is>
      </c>
    </row>
    <row r="6">
      <c r="A6" s="3" t="inlineStr">
        <is>
          <t>Distance annuelle (km)</t>
        </is>
      </c>
      <c r="B6" s="4" t="n">
        <v>12000</v>
      </c>
      <c r="C6" s="5" t="inlineStr">
        <is>
          <t>Trajets pro réels (domicile-travail plafonné 40 km AR)</t>
        </is>
      </c>
    </row>
    <row r="7">
      <c r="A7" s="3" t="inlineStr">
        <is>
          <t>Véhicule 100% électrique ?</t>
        </is>
      </c>
      <c r="B7" s="4" t="inlineStr">
        <is>
          <t>non</t>
        </is>
      </c>
      <c r="C7" s="5" t="inlineStr">
        <is>
          <t>oui = +20% sur barème (CGI BOI-BAREME-000001)</t>
        </is>
      </c>
    </row>
    <row r="8">
      <c r="A8" s="3" t="inlineStr">
        <is>
          <t>Statut</t>
        </is>
      </c>
      <c r="B8" s="4" t="inlineStr">
        <is>
          <t>salarie_frais_reels</t>
        </is>
      </c>
      <c r="C8" s="5" t="inlineStr">
        <is>
          <t>salarie_frais_reels | bnc_reel | bic_super_simplifie | gerant_art62</t>
        </is>
      </c>
    </row>
    <row r="9">
      <c r="A9" s="3" t="inlineStr">
        <is>
          <t>% usage professionnel</t>
        </is>
      </c>
      <c r="B9" s="4" t="n">
        <v>100</v>
      </c>
      <c r="C9" s="5" t="inlineStr">
        <is>
          <t>Si véhicule mixte pro/perso, % dédié au pro</t>
        </is>
      </c>
    </row>
    <row r="10">
      <c r="A10" s="3" t="inlineStr">
        <is>
          <t>Salaire net imposable annuel</t>
        </is>
      </c>
      <c r="B10" s="4" t="n">
        <v>35000</v>
      </c>
      <c r="C10" s="5" t="inlineStr">
        <is>
          <t>Pour comparaison forfait 10% (plancher 509 €, plafond 14 555 €)</t>
        </is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2"/>
  <sheetViews>
    <sheetView workbookViewId="0">
      <selection activeCell="A1" sqref="A1"/>
    </sheetView>
  </sheetViews>
  <sheetFormatPr baseColWidth="8" defaultRowHeight="15"/>
  <cols>
    <col width="42" customWidth="1" min="1" max="1"/>
    <col width="22" customWidth="1" min="2" max="2"/>
    <col width="55" customWidth="1" min="3" max="3"/>
  </cols>
  <sheetData>
    <row r="1">
      <c r="A1" s="1" t="inlineStr">
        <is>
          <t>Calcul automatique frais kilométriques 2026</t>
        </is>
      </c>
    </row>
    <row r="3">
      <c r="A3" s="2" t="inlineStr">
        <is>
          <t>Variable</t>
        </is>
      </c>
      <c r="B3" s="2" t="inlineStr">
        <is>
          <t>Valeur</t>
        </is>
      </c>
      <c r="C3" s="2" t="inlineStr">
        <is>
          <t>Formule / Source</t>
        </is>
      </c>
    </row>
    <row r="4">
      <c r="A4" s="6" t="inlineStr">
        <is>
          <t>Type véhicule (depuis Inputs)</t>
        </is>
      </c>
      <c r="B4" s="6">
        <f>Inputs!B4</f>
        <v/>
      </c>
      <c r="C4" s="6" t="inlineStr">
        <is>
          <t>INDIRECT depuis Inputs</t>
        </is>
      </c>
    </row>
    <row r="5">
      <c r="A5" s="6" t="inlineStr">
        <is>
          <t>CV (depuis Inputs)</t>
        </is>
      </c>
      <c r="B5" s="6">
        <f>Inputs!B5</f>
        <v/>
      </c>
      <c r="C5" s="6" t="inlineStr">
        <is>
          <t>INDIRECT depuis Inputs</t>
        </is>
      </c>
    </row>
    <row r="6">
      <c r="A6" s="6" t="inlineStr">
        <is>
          <t>Distance km (depuis Inputs)</t>
        </is>
      </c>
      <c r="B6" s="6">
        <f>Inputs!B6</f>
        <v/>
      </c>
      <c r="C6" s="6" t="inlineStr">
        <is>
          <t>INDIRECT depuis Inputs</t>
        </is>
      </c>
    </row>
    <row r="7">
      <c r="A7" s="6" t="inlineStr">
        <is>
          <t>Électrique (depuis Inputs)</t>
        </is>
      </c>
      <c r="B7" s="6">
        <f>Inputs!B7</f>
        <v/>
      </c>
      <c r="C7" s="6" t="inlineStr">
        <is>
          <t>INDIRECT depuis Inputs</t>
        </is>
      </c>
    </row>
    <row r="8">
      <c r="A8" s="6" t="inlineStr">
        <is>
          <t>Tranche distance</t>
        </is>
      </c>
      <c r="B8" s="6">
        <f>IF(B5&lt;=5000,"T1_&lt;5000",IF(B5&lt;=20000,"T2_5001-20000","T3_&gt;20000"))</f>
        <v/>
      </c>
      <c r="C8" s="6" t="inlineStr">
        <is>
          <t>Logique BOFIP 3 tranches</t>
        </is>
      </c>
    </row>
    <row r="9">
      <c r="A9" s="6" t="inlineStr">
        <is>
          <t>Coef tranche 1 (selon CV)</t>
        </is>
      </c>
      <c r="B9" s="6">
        <f>VLOOKUP(B4,Bareme!A4:E10,2,FALSE)</f>
        <v/>
      </c>
      <c r="C9" s="6" t="inlineStr">
        <is>
          <t>Lookup Onglet Bareme col B</t>
        </is>
      </c>
    </row>
    <row r="10">
      <c r="A10" s="6" t="inlineStr">
        <is>
          <t>Coef tranche 2 (selon CV)</t>
        </is>
      </c>
      <c r="B10" s="6">
        <f>VLOOKUP(B4,Bareme!A4:E10,3,FALSE)</f>
        <v/>
      </c>
      <c r="C10" s="6" t="inlineStr">
        <is>
          <t>Lookup Onglet Bareme col C</t>
        </is>
      </c>
    </row>
    <row r="11">
      <c r="A11" s="6" t="inlineStr">
        <is>
          <t>Constante tranche 2</t>
        </is>
      </c>
      <c r="B11" s="6">
        <f>VLOOKUP(B4,Bareme!A4:E10,4,FALSE)</f>
        <v/>
      </c>
      <c r="C11" s="6" t="inlineStr">
        <is>
          <t>Lookup Onglet Bareme col D</t>
        </is>
      </c>
    </row>
    <row r="12">
      <c r="A12" s="6" t="inlineStr">
        <is>
          <t>Coef tranche 3 (selon CV)</t>
        </is>
      </c>
      <c r="B12" s="6">
        <f>VLOOKUP(B4,Bareme!A4:E10,5,FALSE)</f>
        <v/>
      </c>
      <c r="C12" s="6" t="inlineStr">
        <is>
          <t>Lookup Onglet Bareme col E</t>
        </is>
      </c>
    </row>
    <row r="13">
      <c r="A13" s="6" t="inlineStr">
        <is>
          <t>Frais kilométriques bruts (€)</t>
        </is>
      </c>
      <c r="B13" s="6">
        <f>IF(B6="T1_&lt;5000",B5*B7,IF(B6="T2_5001-20000",(B5*B8)+B9,B5*B10))</f>
        <v/>
      </c>
      <c r="C13" s="6" t="inlineStr">
        <is>
          <t>Formule officielle BOI-BAREME-000001</t>
        </is>
      </c>
    </row>
    <row r="14">
      <c r="A14" s="6" t="inlineStr">
        <is>
          <t>Majoration électrique (+20% si oui)</t>
        </is>
      </c>
      <c r="B14" s="6">
        <f>IF(B8="oui",B11*0.20,0)</f>
        <v/>
      </c>
      <c r="C14" s="6" t="inlineStr">
        <is>
          <t>CGI BOI-BAREME-000001 modifié LF 2021</t>
        </is>
      </c>
    </row>
    <row r="15">
      <c r="A15" s="6" t="inlineStr">
        <is>
          <t>Frais kilométriques nets (€)</t>
        </is>
      </c>
      <c r="B15" s="6">
        <f>B11+B12</f>
        <v/>
      </c>
      <c r="C15" s="6" t="inlineStr">
        <is>
          <t>Total déductible IR cases 1AK-1DK</t>
        </is>
      </c>
    </row>
    <row r="16">
      <c r="A16" s="6" t="inlineStr"/>
      <c r="B16" s="4" t="inlineStr"/>
      <c r="C16" s="6" t="inlineStr"/>
    </row>
    <row r="17">
      <c r="A17" s="7" t="inlineStr">
        <is>
          <t>--- COMPARATIF FORFAIT 10% ---</t>
        </is>
      </c>
      <c r="B17" s="7" t="inlineStr"/>
      <c r="C17" s="7" t="inlineStr"/>
    </row>
    <row r="18">
      <c r="A18" s="6" t="inlineStr">
        <is>
          <t>Forfait 10% calculé</t>
        </is>
      </c>
      <c r="B18" s="6">
        <f>Inputs!B10*0.10</f>
        <v/>
      </c>
      <c r="C18" s="6" t="inlineStr">
        <is>
          <t>10% du salaire net imposable</t>
        </is>
      </c>
    </row>
    <row r="19">
      <c r="A19" s="6" t="inlineStr">
        <is>
          <t>Plancher forfait 2026</t>
        </is>
      </c>
      <c r="B19" s="4" t="n">
        <v>509</v>
      </c>
      <c r="C19" s="6" t="inlineStr">
        <is>
          <t>Nexco fév 2026 post-LF</t>
        </is>
      </c>
    </row>
    <row r="20">
      <c r="A20" s="6" t="inlineStr">
        <is>
          <t>Plafond forfait 2026</t>
        </is>
      </c>
      <c r="B20" s="4" t="n">
        <v>14555</v>
      </c>
      <c r="C20" s="6" t="inlineStr">
        <is>
          <t>Nexco fév 2026 post-LF</t>
        </is>
      </c>
    </row>
    <row r="21">
      <c r="A21" s="6" t="inlineStr">
        <is>
          <t>Forfait 10% appliqué</t>
        </is>
      </c>
      <c r="B21" s="6">
        <f>MAX(B17,MIN(B19,B16))</f>
        <v/>
      </c>
      <c r="C21" s="6" t="inlineStr">
        <is>
          <t>MAX(plancher, MIN(plafond, 10%))</t>
        </is>
      </c>
    </row>
    <row r="22">
      <c r="A22" s="6" t="inlineStr">
        <is>
          <t>ÉCONOMIE frais réels vs forfait</t>
        </is>
      </c>
      <c r="B22" s="6">
        <f>B13-B19</f>
        <v/>
      </c>
      <c r="C22" s="6" t="inlineStr">
        <is>
          <t>Positif = avantage frais réels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8"/>
  <sheetViews>
    <sheetView workbookViewId="0">
      <selection activeCell="A1" sqref="A1"/>
    </sheetView>
  </sheetViews>
  <sheetFormatPr baseColWidth="8" defaultRowHeight="15"/>
  <cols>
    <col width="14" customWidth="1" min="1" max="1"/>
    <col width="22" customWidth="1" min="2" max="2"/>
    <col width="22" customWidth="1" min="3" max="3"/>
    <col width="22" customWidth="1" min="4" max="4"/>
    <col width="22" customWidth="1" min="5" max="5"/>
  </cols>
  <sheetData>
    <row r="1">
      <c r="A1" s="1" t="inlineStr">
        <is>
          <t>Barème kilométrique 2026 (non revalorisé) — arrêté 27/03/2023 JO 07/04/2023</t>
        </is>
      </c>
    </row>
    <row r="2">
      <c r="A2" s="8" t="inlineStr">
        <is>
          <t>Source : impots.gouv.fr, BOFIP BOI-BAREME-000001. Majoration +20% véhicules 100% électriques.</t>
        </is>
      </c>
    </row>
    <row r="3">
      <c r="A3" s="2" t="inlineStr">
        <is>
          <t>CV</t>
        </is>
      </c>
      <c r="B3" s="2" t="inlineStr">
        <is>
          <t>T1: km&lt;=5000 (d×coef)</t>
        </is>
      </c>
      <c r="C3" s="2" t="inlineStr">
        <is>
          <t>T2: 5001-20000 (d×coef)</t>
        </is>
      </c>
      <c r="D3" s="2" t="inlineStr">
        <is>
          <t>T2 constante</t>
        </is>
      </c>
      <c r="E3" s="2" t="inlineStr">
        <is>
          <t>T3: &gt;20000 (d×coef)</t>
        </is>
      </c>
    </row>
    <row r="4">
      <c r="A4" s="9" t="inlineStr">
        <is>
          <t>3</t>
        </is>
      </c>
      <c r="B4" s="10" t="n">
        <v>0.529</v>
      </c>
      <c r="C4" s="10" t="n">
        <v>0.316</v>
      </c>
      <c r="D4" s="10" t="n">
        <v>1065</v>
      </c>
      <c r="E4" s="10" t="n">
        <v>0.37</v>
      </c>
    </row>
    <row r="5">
      <c r="A5" s="9" t="inlineStr">
        <is>
          <t>4</t>
        </is>
      </c>
      <c r="B5" s="10" t="n">
        <v>0.606</v>
      </c>
      <c r="C5" s="10" t="n">
        <v>0.34</v>
      </c>
      <c r="D5" s="10" t="n">
        <v>1330</v>
      </c>
      <c r="E5" s="10" t="n">
        <v>0.407</v>
      </c>
    </row>
    <row r="6">
      <c r="A6" s="9" t="inlineStr">
        <is>
          <t>5</t>
        </is>
      </c>
      <c r="B6" s="10" t="n">
        <v>0.636</v>
      </c>
      <c r="C6" s="10" t="n">
        <v>0.357</v>
      </c>
      <c r="D6" s="10" t="n">
        <v>1395</v>
      </c>
      <c r="E6" s="10" t="n">
        <v>0.427</v>
      </c>
    </row>
    <row r="7">
      <c r="A7" s="9" t="inlineStr">
        <is>
          <t>6</t>
        </is>
      </c>
      <c r="B7" s="10" t="n">
        <v>0.665</v>
      </c>
      <c r="C7" s="10" t="n">
        <v>0.401</v>
      </c>
      <c r="D7" s="10" t="n">
        <v>1244</v>
      </c>
      <c r="E7" s="10" t="n">
        <v>0.477</v>
      </c>
    </row>
    <row r="8">
      <c r="A8" s="9" t="inlineStr">
        <is>
          <t>7+</t>
        </is>
      </c>
      <c r="B8" s="10" t="n">
        <v>0.697</v>
      </c>
      <c r="C8" s="10" t="n">
        <v>0.42</v>
      </c>
      <c r="D8" s="10" t="n">
        <v>1390</v>
      </c>
      <c r="E8" s="10" t="n">
        <v>0.5</v>
      </c>
    </row>
    <row r="10">
      <c r="A10" s="11" t="inlineStr">
        <is>
          <t>MOTO (&gt;50 cm³)</t>
        </is>
      </c>
    </row>
    <row r="11">
      <c r="A11" s="2" t="inlineStr">
        <is>
          <t>CV moto</t>
        </is>
      </c>
      <c r="B11" s="2" t="inlineStr">
        <is>
          <t>T1: km&lt;=3000 (d×coef)</t>
        </is>
      </c>
      <c r="C11" s="2" t="inlineStr">
        <is>
          <t>T2: 3001-6000 (d×coef)</t>
        </is>
      </c>
      <c r="D11" s="2" t="inlineStr">
        <is>
          <t>T2 constante</t>
        </is>
      </c>
      <c r="E11" s="2" t="inlineStr">
        <is>
          <t>T3: &gt;6000 (d×coef)</t>
        </is>
      </c>
    </row>
    <row r="12">
      <c r="A12" s="9" t="inlineStr">
        <is>
          <t>1-2</t>
        </is>
      </c>
      <c r="B12" s="10" t="n">
        <v>0.395</v>
      </c>
      <c r="C12" s="10" t="n">
        <v>0.099</v>
      </c>
      <c r="D12" s="10" t="n">
        <v>891</v>
      </c>
      <c r="E12" s="10" t="n">
        <v>0.198</v>
      </c>
    </row>
    <row r="13">
      <c r="A13" s="9" t="inlineStr">
        <is>
          <t>3-5</t>
        </is>
      </c>
      <c r="B13" s="10" t="n">
        <v>0.495</v>
      </c>
      <c r="C13" s="10" t="n">
        <v>0.082</v>
      </c>
      <c r="D13" s="10" t="n">
        <v>1158</v>
      </c>
      <c r="E13" s="10" t="n">
        <v>0.221</v>
      </c>
    </row>
    <row r="14">
      <c r="A14" s="9" t="inlineStr">
        <is>
          <t>&gt;5</t>
        </is>
      </c>
      <c r="B14" s="10" t="n">
        <v>0.64</v>
      </c>
      <c r="C14" s="10" t="n">
        <v>0.079</v>
      </c>
      <c r="D14" s="10" t="n">
        <v>1583</v>
      </c>
      <c r="E14" s="10" t="n">
        <v>0.343</v>
      </c>
    </row>
    <row r="16">
      <c r="A16" s="11" t="inlineStr">
        <is>
          <t>CYCLOMOTEUR (≤50 cm³)</t>
        </is>
      </c>
    </row>
    <row r="17">
      <c r="A17" s="2" t="inlineStr">
        <is>
          <t>Catégorie</t>
        </is>
      </c>
      <c r="B17" s="2" t="inlineStr">
        <is>
          <t>T1: km&lt;=3000 (d×coef)</t>
        </is>
      </c>
      <c r="C17" s="2" t="inlineStr">
        <is>
          <t>T2: 3001-6000 (d×coef)</t>
        </is>
      </c>
      <c r="D17" s="2" t="inlineStr">
        <is>
          <t>T2 constante</t>
        </is>
      </c>
      <c r="E17" s="2" t="inlineStr">
        <is>
          <t>T3: &gt;6000 (d×coef)</t>
        </is>
      </c>
    </row>
    <row r="18">
      <c r="A18" s="9" t="inlineStr">
        <is>
          <t>cyclo</t>
        </is>
      </c>
      <c r="B18" s="10" t="n">
        <v>0.315</v>
      </c>
      <c r="C18" s="10" t="n">
        <v>0.079</v>
      </c>
      <c r="D18" s="10" t="n">
        <v>711</v>
      </c>
      <c r="E18" s="10" t="n">
        <v>0.198</v>
      </c>
    </row>
  </sheetData>
  <mergeCells count="4">
    <mergeCell ref="A2:E2"/>
    <mergeCell ref="A16:E16"/>
    <mergeCell ref="A1:E1"/>
    <mergeCell ref="A10:E10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22" customWidth="1" min="3" max="3"/>
    <col width="22" customWidth="1" min="4" max="4"/>
  </cols>
  <sheetData>
    <row r="1">
      <c r="A1" s="1" t="inlineStr">
        <is>
          <t>Comparatif 3 scénarios — frais réels vs forfait 10% (TMI-aware)</t>
        </is>
      </c>
    </row>
    <row r="3">
      <c r="A3" s="2" t="inlineStr">
        <is>
          <t>Variable</t>
        </is>
      </c>
      <c r="B3" s="2" t="inlineStr">
        <is>
          <t>Cas 1: 5 CV / 8 000 km</t>
        </is>
      </c>
      <c r="C3" s="2" t="inlineStr">
        <is>
          <t>Cas 2: 6 CV / 15 000 km élec</t>
        </is>
      </c>
      <c r="D3" s="2" t="inlineStr">
        <is>
          <t>Cas 3: 7+ CV / 25 000 km</t>
        </is>
      </c>
    </row>
    <row r="4">
      <c r="A4" s="12" t="inlineStr">
        <is>
          <t>Salaire net imposable</t>
        </is>
      </c>
      <c r="B4" s="10" t="n">
        <v>28000</v>
      </c>
      <c r="C4" s="10" t="n">
        <v>42000</v>
      </c>
      <c r="D4" s="10" t="n">
        <v>65000</v>
      </c>
    </row>
    <row r="5">
      <c r="A5" s="12" t="inlineStr">
        <is>
          <t>Distance (km)</t>
        </is>
      </c>
      <c r="B5" s="10" t="n">
        <v>8000</v>
      </c>
      <c r="C5" s="10" t="n">
        <v>15000</v>
      </c>
      <c r="D5" s="10" t="n">
        <v>25000</v>
      </c>
    </row>
    <row r="6">
      <c r="A6" s="12" t="inlineStr">
        <is>
          <t>CV</t>
        </is>
      </c>
      <c r="B6" s="10" t="n">
        <v>5</v>
      </c>
      <c r="C6" s="10" t="n">
        <v>6</v>
      </c>
      <c r="D6" s="10" t="inlineStr">
        <is>
          <t>7+</t>
        </is>
      </c>
    </row>
    <row r="7">
      <c r="A7" s="12" t="inlineStr">
        <is>
          <t>Électrique</t>
        </is>
      </c>
      <c r="B7" s="10" t="inlineStr">
        <is>
          <t>non</t>
        </is>
      </c>
      <c r="C7" s="10" t="inlineStr">
        <is>
          <t>oui</t>
        </is>
      </c>
      <c r="D7" s="10" t="inlineStr">
        <is>
          <t>non</t>
        </is>
      </c>
    </row>
    <row r="8">
      <c r="A8" s="12" t="inlineStr">
        <is>
          <t>Tranche</t>
        </is>
      </c>
      <c r="B8" s="10" t="inlineStr">
        <is>
          <t>T2</t>
        </is>
      </c>
      <c r="C8" s="10" t="inlineStr">
        <is>
          <t>T2</t>
        </is>
      </c>
      <c r="D8" s="10" t="inlineStr">
        <is>
          <t>T3</t>
        </is>
      </c>
    </row>
    <row r="9">
      <c r="A9" s="12" t="inlineStr">
        <is>
          <t>Frais bruts (€)</t>
        </is>
      </c>
      <c r="B9" s="10">
        <f>8000*0.357+1395</f>
        <v/>
      </c>
      <c r="C9" s="10">
        <f>(15000*0.401+1244)*1.20</f>
        <v/>
      </c>
      <c r="D9" s="10">
        <f>25000*0.500</f>
        <v/>
      </c>
    </row>
    <row r="10">
      <c r="A10" s="12" t="inlineStr">
        <is>
          <t>Forfait 10%</t>
        </is>
      </c>
      <c r="B10" s="10">
        <f>2800</f>
        <v/>
      </c>
      <c r="C10" s="10">
        <f>4200</f>
        <v/>
      </c>
      <c r="D10" s="10">
        <f>6500</f>
        <v/>
      </c>
    </row>
    <row r="11">
      <c r="A11" s="12" t="inlineStr">
        <is>
          <t>Forfait borné [509;14555]</t>
        </is>
      </c>
      <c r="B11" s="10">
        <f>MAX(509,MIN(14555,B10))</f>
        <v/>
      </c>
      <c r="C11" s="10">
        <f>MAX(509,MIN(14555,C10))</f>
        <v/>
      </c>
      <c r="D11" s="10">
        <f>MAX(509,MIN(14555,D10))</f>
        <v/>
      </c>
    </row>
    <row r="12">
      <c r="A12" s="12" t="inlineStr">
        <is>
          <t>Avantage frais réels (€)</t>
        </is>
      </c>
      <c r="B12" s="10">
        <f>B9-B11</f>
        <v/>
      </c>
      <c r="C12" s="10">
        <f>C9-C11</f>
        <v/>
      </c>
      <c r="D12" s="10">
        <f>D9-D11</f>
        <v/>
      </c>
    </row>
    <row r="13">
      <c r="A13" s="12" t="inlineStr">
        <is>
          <t>Recommandation</t>
        </is>
      </c>
      <c r="B13" s="10">
        <f>IF(B12&gt;0,"Frais réels GAGNANT","Forfait 10% GAGNANT")</f>
        <v/>
      </c>
      <c r="C13" s="10">
        <f>IF(C12&gt;0,"Frais réels GAGNANT","Forfait 10% GAGNANT")</f>
        <v/>
      </c>
      <c r="D13" s="10">
        <f>IF(D12&gt;0,"Frais réels GAGNANT","Forfait 10% GAGNANT")</f>
        <v/>
      </c>
    </row>
  </sheetData>
  <mergeCells count="1">
    <mergeCell ref="A1:D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11"/>
  <sheetViews>
    <sheetView workbookViewId="0">
      <selection activeCell="A1" sqref="A1"/>
    </sheetView>
  </sheetViews>
  <sheetFormatPr baseColWidth="8" defaultRowHeight="15"/>
  <cols>
    <col width="36" customWidth="1" min="1" max="1"/>
    <col width="80" customWidth="1" min="2" max="2"/>
  </cols>
  <sheetData>
    <row r="1">
      <c r="A1" s="1" t="inlineStr">
        <is>
          <t>Sources officielles — Frais kilométriques 2026</t>
        </is>
      </c>
    </row>
    <row r="3">
      <c r="A3" s="2" t="inlineStr">
        <is>
          <t>Référence</t>
        </is>
      </c>
      <c r="B3" s="2" t="inlineStr">
        <is>
          <t>URL</t>
        </is>
      </c>
    </row>
    <row r="4">
      <c r="A4" s="13" t="inlineStr">
        <is>
          <t>Bercy infos — barème</t>
        </is>
      </c>
      <c r="B4" s="14" t="inlineStr">
        <is>
          <t>https://www.economie.gouv.fr/particuliers/bareme-des-frais-kilometriques</t>
        </is>
      </c>
    </row>
    <row r="5">
      <c r="A5" s="13" t="inlineStr">
        <is>
          <t>impots.gouv.fr — simulateur officiel</t>
        </is>
      </c>
      <c r="B5" s="14" t="inlineStr">
        <is>
          <t>https://www.impots.gouv.fr/simulateur-bareme-kilometrique</t>
        </is>
      </c>
    </row>
    <row r="6">
      <c r="A6" s="13" t="inlineStr">
        <is>
          <t>BOFIP BOI-BAREME-000001</t>
        </is>
      </c>
      <c r="B6" s="14" t="inlineStr">
        <is>
          <t>https://bofip.impots.gouv.fr/bofip/3327-PGP.html</t>
        </is>
      </c>
    </row>
    <row r="7">
      <c r="A7" s="13" t="inlineStr">
        <is>
          <t>BOFIP BOI-RSA-BASE-30-50-30-20</t>
        </is>
      </c>
      <c r="B7" s="14" t="inlineStr">
        <is>
          <t>https://bofip.impots.gouv.fr/bofip/2161-PGP.html</t>
        </is>
      </c>
    </row>
    <row r="8">
      <c r="A8" s="13" t="inlineStr">
        <is>
          <t>CGI Article 83-3°</t>
        </is>
      </c>
      <c r="B8" s="14" t="inlineStr">
        <is>
          <t>https://www.legifrance.gouv.fr/codes/article_lc/LEGIARTI000038613971</t>
        </is>
      </c>
    </row>
    <row r="9">
      <c r="A9" s="13" t="inlineStr">
        <is>
          <t>Service-public.fr — frais professionnels</t>
        </is>
      </c>
      <c r="B9" s="14" t="inlineStr">
        <is>
          <t>https://www.service-public.fr/particuliers/vosdroits/F1989</t>
        </is>
      </c>
    </row>
    <row r="10">
      <c r="A10" s="13" t="inlineStr">
        <is>
          <t>Arrêté 27 mars 2023 JO 07/04/2023</t>
        </is>
      </c>
      <c r="B10" s="14" t="inlineStr">
        <is>
          <t>https://www.legifrance.gouv.fr/jorf/id/JORFTEXT000047416556</t>
        </is>
      </c>
    </row>
    <row r="11">
      <c r="A11" s="13" t="inlineStr">
        <is>
          <t>Urssaf — IK exonération sociale</t>
        </is>
      </c>
      <c r="B11" s="14" t="inlineStr">
        <is>
          <t>https://www.urssaf.fr/portail/home/employeur/calculer-les-cotisations/les-elements-a-prendre-en-compte/les-frais-professionnels/les-indemnites-kilometriques.html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2026-05-03T16:10:12Z</dcterms:created>
  <dcterms:modified xmlns:dcterms="http://purl.org/dc/terms/" xmlns:xsi="http://www.w3.org/2001/XMLSchema-instance" xsi:type="dcterms:W3CDTF">2026-05-03T16:10:12Z</dcterms:modified>
</cp:coreProperties>
</file>