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nputs" sheetId="1" state="visible" r:id="rId1"/>
    <sheet xmlns:r="http://schemas.openxmlformats.org/officeDocument/2006/relationships" name="Calcul_Parts" sheetId="2" state="visible" r:id="rId2"/>
    <sheet xmlns:r="http://schemas.openxmlformats.org/officeDocument/2006/relationships" name="Projection_IR" sheetId="3" state="visible" r:id="rId3"/>
    <sheet xmlns:r="http://schemas.openxmlformats.org/officeDocument/2006/relationships" name="Comparatif" sheetId="4" state="visible" r:id="rId4"/>
    <sheet xmlns:r="http://schemas.openxmlformats.org/officeDocument/2006/relationships" name="Sources" sheetId="5" state="visible" r:id="rId5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C44200"/>
      <sz val="14"/>
    </font>
    <font>
      <b val="1"/>
      <color rgb="00FFFFFF"/>
    </font>
    <font>
      <b val="1"/>
    </font>
    <font>
      <b val="1"/>
      <color rgb="00C44200"/>
    </font>
    <font>
      <color rgb="00C44200"/>
      <u val="single"/>
    </font>
  </fonts>
  <fills count="4">
    <fill>
      <patternFill/>
    </fill>
    <fill>
      <patternFill patternType="gray125"/>
    </fill>
    <fill>
      <patternFill patternType="solid">
        <fgColor rgb="00C44200"/>
      </patternFill>
    </fill>
    <fill>
      <patternFill patternType="solid">
        <fgColor rgb="00FFE4BC"/>
      </patternFill>
    </fill>
  </fills>
  <borders count="2">
    <border>
      <left/>
      <right/>
      <top/>
      <bottom/>
      <diagonal/>
    </border>
    <border>
      <left style="thin">
        <color rgb="00000000"/>
      </left>
      <right style="thin">
        <color rgb="00000000"/>
      </right>
      <top style="thin">
        <color rgb="00000000"/>
      </top>
      <bottom style="thin">
        <color rgb="00000000"/>
      </bottom>
    </border>
  </borders>
  <cellStyleXfs count="1">
    <xf numFmtId="0" fontId="0" fillId="0" borderId="0"/>
  </cellStyleXfs>
  <cellXfs count="12">
    <xf numFmtId="0" fontId="0" fillId="0" borderId="0" pivotButton="0" quotePrefix="0" xfId="0"/>
    <xf numFmtId="0" fontId="1" fillId="0" borderId="0" pivotButton="0" quotePrefix="0" xfId="0"/>
    <xf numFmtId="0" fontId="2" fillId="2" borderId="1" applyAlignment="1" pivotButton="0" quotePrefix="0" xfId="0">
      <alignment horizontal="center" vertical="center" wrapText="1"/>
    </xf>
    <xf numFmtId="0" fontId="3" fillId="0" borderId="1" pivotButton="0" quotePrefix="0" xfId="0"/>
    <xf numFmtId="0" fontId="0" fillId="3" borderId="1" pivotButton="0" quotePrefix="0" xfId="0"/>
    <xf numFmtId="0" fontId="0" fillId="0" borderId="1" applyAlignment="1" pivotButton="0" quotePrefix="0" xfId="0">
      <alignment vertical="center" wrapText="1"/>
    </xf>
    <xf numFmtId="0" fontId="0" fillId="0" borderId="1" applyAlignment="1" pivotButton="0" quotePrefix="0" xfId="0">
      <alignment horizontal="center" vertical="center" wrapText="1"/>
    </xf>
    <xf numFmtId="0" fontId="4" fillId="0" borderId="0" pivotButton="0" quotePrefix="0" xfId="0"/>
    <xf numFmtId="0" fontId="4" fillId="0" borderId="1" applyAlignment="1" pivotButton="0" quotePrefix="0" xfId="0">
      <alignment horizontal="center" vertical="center" wrapText="1"/>
    </xf>
    <xf numFmtId="0" fontId="3" fillId="0" borderId="1" applyAlignment="1" pivotButton="0" quotePrefix="0" xfId="0">
      <alignment horizontal="center" vertical="center" wrapText="1"/>
    </xf>
    <xf numFmtId="0" fontId="3" fillId="0" borderId="1" applyAlignment="1" pivotButton="0" quotePrefix="0" xfId="0">
      <alignment vertical="center"/>
    </xf>
    <xf numFmtId="0" fontId="5" fillId="0" borderId="1" applyAlignment="1" pivotButton="0" quotePrefix="0" xfId="0">
      <alignment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2"/>
  <sheetViews>
    <sheetView workbookViewId="0">
      <selection activeCell="A1" sqref="A1"/>
    </sheetView>
  </sheetViews>
  <sheetFormatPr baseColWidth="8" defaultRowHeight="15"/>
  <cols>
    <col width="38" customWidth="1" min="1" max="1"/>
    <col width="22" customWidth="1" min="2" max="2"/>
    <col width="60" customWidth="1" min="3" max="3"/>
  </cols>
  <sheetData>
    <row r="1">
      <c r="A1" s="1" t="inlineStr">
        <is>
          <t>Calcul Quotient Familial 2026 — Saisie</t>
        </is>
      </c>
    </row>
    <row r="3">
      <c r="A3" s="2" t="inlineStr">
        <is>
          <t>Variable</t>
        </is>
      </c>
      <c r="B3" s="2" t="inlineStr">
        <is>
          <t>Valeur</t>
        </is>
      </c>
      <c r="C3" s="2" t="inlineStr">
        <is>
          <t>Note</t>
        </is>
      </c>
    </row>
    <row r="4">
      <c r="A4" s="3" t="inlineStr">
        <is>
          <t>Situation familiale</t>
        </is>
      </c>
      <c r="B4" s="4" t="inlineStr">
        <is>
          <t>couple_marie</t>
        </is>
      </c>
      <c r="C4" s="5" t="inlineStr">
        <is>
          <t>celibataire | couple_marie | couple_pacse | divorce | parent_isole | veuf</t>
        </is>
      </c>
    </row>
    <row r="5">
      <c r="A5" s="3" t="inlineStr">
        <is>
          <t>Revenu net imposable annuel (€)</t>
        </is>
      </c>
      <c r="B5" s="4" t="n">
        <v>80000</v>
      </c>
      <c r="C5" s="5" t="inlineStr">
        <is>
          <t>Foyer fiscal après abattement 10%</t>
        </is>
      </c>
    </row>
    <row r="6">
      <c r="A6" s="3" t="inlineStr">
        <is>
          <t>Nombre d'enfants à charge</t>
        </is>
      </c>
      <c r="B6" s="4" t="n">
        <v>2</v>
      </c>
      <c r="C6" s="5" t="inlineStr">
        <is>
          <t>Enfants déclarés sur 2042</t>
        </is>
      </c>
    </row>
    <row r="7">
      <c r="A7" s="3" t="inlineStr">
        <is>
          <t>Garde alternée ?</t>
        </is>
      </c>
      <c r="B7" s="4" t="inlineStr">
        <is>
          <t>non</t>
        </is>
      </c>
      <c r="C7" s="5" t="inlineStr">
        <is>
          <t>oui = demi-part chacun parent vs garde exclusive</t>
        </is>
      </c>
    </row>
    <row r="8">
      <c r="A8" s="3" t="inlineStr">
        <is>
          <t>Parent isolé (case T) ?</t>
        </is>
      </c>
      <c r="B8" s="4" t="inlineStr">
        <is>
          <t>non</t>
        </is>
      </c>
      <c r="C8" s="5" t="inlineStr">
        <is>
          <t>oui = +0,5 part 1er enfant + plafond 4 262 € au lieu de 1 807 €</t>
        </is>
      </c>
    </row>
    <row r="9">
      <c r="A9" s="3" t="inlineStr">
        <is>
          <t>Veuf avec PAC ?</t>
        </is>
      </c>
      <c r="B9" s="4" t="inlineStr">
        <is>
          <t>non</t>
        </is>
      </c>
      <c r="C9" s="5" t="inlineStr">
        <is>
          <t>oui = 1 part supplémentaire (3 parts), plafond 5 625 €</t>
        </is>
      </c>
    </row>
    <row r="10">
      <c r="A10" s="3" t="inlineStr">
        <is>
          <t>Ancien combattant 74+ / CMI ?</t>
        </is>
      </c>
      <c r="B10" s="4" t="inlineStr">
        <is>
          <t>non</t>
        </is>
      </c>
      <c r="C10" s="5" t="inlineStr">
        <is>
          <t>oui = +0,5 part, plafond 3 608 €</t>
        </is>
      </c>
    </row>
    <row r="11">
      <c r="A11" s="3" t="inlineStr">
        <is>
          <t>Personne seule ayant élevé enfant ≥5 ans ?</t>
        </is>
      </c>
      <c r="B11" s="4" t="inlineStr">
        <is>
          <t>non</t>
        </is>
      </c>
      <c r="C11" s="5" t="inlineStr">
        <is>
          <t>oui = +0,5 part, plafond 1 079 €</t>
        </is>
      </c>
    </row>
    <row r="12">
      <c r="A12" s="3" t="inlineStr">
        <is>
          <t>Enfant invalide (CMI) ?</t>
        </is>
      </c>
      <c r="B12" s="4" t="n">
        <v>0</v>
      </c>
      <c r="C12" s="5" t="inlineStr">
        <is>
          <t>Nombre d'enfants invalides, +0,5 part chacun</t>
        </is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C21"/>
  <sheetViews>
    <sheetView workbookViewId="0">
      <selection activeCell="A1" sqref="A1"/>
    </sheetView>
  </sheetViews>
  <sheetFormatPr baseColWidth="8" defaultRowHeight="15"/>
  <cols>
    <col width="42" customWidth="1" min="1" max="1"/>
    <col width="18" customWidth="1" min="2" max="2"/>
    <col width="50" customWidth="1" min="3" max="3"/>
  </cols>
  <sheetData>
    <row r="1">
      <c r="A1" s="1" t="inlineStr">
        <is>
          <t>Calcul automatique parts fiscales (CGI art. 194)</t>
        </is>
      </c>
    </row>
    <row r="3">
      <c r="A3" s="2" t="inlineStr">
        <is>
          <t>Variable</t>
        </is>
      </c>
      <c r="B3" s="2" t="inlineStr">
        <is>
          <t>Valeur</t>
        </is>
      </c>
      <c r="C3" s="2" t="inlineStr">
        <is>
          <t>Formule / Source</t>
        </is>
      </c>
    </row>
    <row r="4">
      <c r="A4" s="6" t="inlineStr">
        <is>
          <t>Situation (depuis Inputs)</t>
        </is>
      </c>
      <c r="B4" s="6">
        <f>Inputs!B4</f>
        <v/>
      </c>
      <c r="C4" s="6" t="inlineStr">
        <is>
          <t>INDIRECT</t>
        </is>
      </c>
    </row>
    <row r="5">
      <c r="A5" s="6" t="inlineStr">
        <is>
          <t>Nb enfants</t>
        </is>
      </c>
      <c r="B5" s="6">
        <f>Inputs!B6</f>
        <v/>
      </c>
      <c r="C5" s="6" t="inlineStr">
        <is>
          <t>INDIRECT</t>
        </is>
      </c>
    </row>
    <row r="6">
      <c r="A6" s="6" t="inlineStr">
        <is>
          <t>Garde alternée</t>
        </is>
      </c>
      <c r="B6" s="6">
        <f>Inputs!B7</f>
        <v/>
      </c>
      <c r="C6" s="6" t="inlineStr">
        <is>
          <t>INDIRECT</t>
        </is>
      </c>
    </row>
    <row r="7">
      <c r="A7" s="6" t="inlineStr">
        <is>
          <t>Parent isolé</t>
        </is>
      </c>
      <c r="B7" s="6">
        <f>Inputs!B8</f>
        <v/>
      </c>
      <c r="C7" s="6" t="inlineStr">
        <is>
          <t>INDIRECT</t>
        </is>
      </c>
    </row>
    <row r="8">
      <c r="A8" s="6" t="inlineStr">
        <is>
          <t>Veuf PAC</t>
        </is>
      </c>
      <c r="B8" s="6">
        <f>Inputs!B9</f>
        <v/>
      </c>
      <c r="C8" s="6" t="inlineStr">
        <is>
          <t>INDIRECT</t>
        </is>
      </c>
    </row>
    <row r="9">
      <c r="A9" s="6" t="inlineStr">
        <is>
          <t>Ancien combattant</t>
        </is>
      </c>
      <c r="B9" s="6">
        <f>Inputs!B10</f>
        <v/>
      </c>
      <c r="C9" s="6" t="inlineStr">
        <is>
          <t>INDIRECT</t>
        </is>
      </c>
    </row>
    <row r="10">
      <c r="A10" s="6" t="inlineStr">
        <is>
          <t>Personne seule 5ans</t>
        </is>
      </c>
      <c r="B10" s="6">
        <f>Inputs!B11</f>
        <v/>
      </c>
      <c r="C10" s="6" t="inlineStr">
        <is>
          <t>INDIRECT</t>
        </is>
      </c>
    </row>
    <row r="11">
      <c r="A11" s="6" t="inlineStr">
        <is>
          <t>Enfant invalide</t>
        </is>
      </c>
      <c r="B11" s="6">
        <f>Inputs!B12</f>
        <v/>
      </c>
      <c r="C11" s="6" t="inlineStr">
        <is>
          <t>INDIRECT</t>
        </is>
      </c>
    </row>
    <row r="12">
      <c r="A12" s="6" t="inlineStr">
        <is>
          <t>Parts de base (situation)</t>
        </is>
      </c>
      <c r="B12" s="6">
        <f>IF(B4="couple_marie",2,IF(B4="couple_pacse",2,IF(B4="veuf",IF(B7="oui",3,1),1)))</f>
        <v/>
      </c>
      <c r="C12" s="6" t="inlineStr">
        <is>
          <t>Couple = 2 parts, célibataire = 1, veuf+PAC = 3</t>
        </is>
      </c>
    </row>
    <row r="13">
      <c r="A13" s="6" t="inlineStr">
        <is>
          <t>Parts enfants (1er, 2ème : 0,5 ; 3ème+ : 1)</t>
        </is>
      </c>
      <c r="B13" s="6">
        <f>IF(B5&lt;=2,B5*0.5,1+(B5-2)*1)</f>
        <v/>
      </c>
      <c r="C13" s="6" t="inlineStr">
        <is>
          <t>CGI art. 194 : 0,5+0,5+1+1+1...</t>
        </is>
      </c>
    </row>
    <row r="14">
      <c r="A14" s="6" t="inlineStr">
        <is>
          <t>Coefficient garde alternée</t>
        </is>
      </c>
      <c r="B14" s="6">
        <f>IF(B6="oui",0.5,1)</f>
        <v/>
      </c>
      <c r="C14" s="6" t="inlineStr">
        <is>
          <t>Garde alternée = parts/2 chacun</t>
        </is>
      </c>
    </row>
    <row r="15">
      <c r="A15" s="6" t="inlineStr">
        <is>
          <t>Parts enfants ajustées garde</t>
        </is>
      </c>
      <c r="B15" s="6">
        <f>B11*B12</f>
        <v/>
      </c>
      <c r="C15" s="6" t="inlineStr">
        <is>
          <t>Application coef garde</t>
        </is>
      </c>
    </row>
    <row r="16">
      <c r="A16" s="6" t="inlineStr">
        <is>
          <t>Majoration parent isolé +0,5 (1er)</t>
        </is>
      </c>
      <c r="B16" s="6">
        <f>IF(B7="oui",0.5,0)</f>
        <v/>
      </c>
      <c r="C16" s="6" t="inlineStr">
        <is>
          <t>CGI art. 194 case T 1er enfant</t>
        </is>
      </c>
    </row>
    <row r="17">
      <c r="A17" s="6" t="inlineStr">
        <is>
          <t>Majoration ancien combattant +0,5</t>
        </is>
      </c>
      <c r="B17" s="6">
        <f>IF(B9="oui",0.5,0)</f>
        <v/>
      </c>
      <c r="C17" s="6" t="inlineStr">
        <is>
          <t>CGI art. 195</t>
        </is>
      </c>
    </row>
    <row r="18">
      <c r="A18" s="6" t="inlineStr">
        <is>
          <t>Majoration personne seule 5ans +0,5</t>
        </is>
      </c>
      <c r="B18" s="6">
        <f>IF(B10="oui",0.5,0)</f>
        <v/>
      </c>
      <c r="C18" s="6" t="inlineStr">
        <is>
          <t>CGI art. 195</t>
        </is>
      </c>
    </row>
    <row r="19">
      <c r="A19" s="6" t="inlineStr">
        <is>
          <t>Majoration enfant invalide</t>
        </is>
      </c>
      <c r="B19" s="6">
        <f>B11*0.5</f>
        <v/>
      </c>
      <c r="C19" s="6" t="inlineStr">
        <is>
          <t>+0,5 par enfant CMI invalidité</t>
        </is>
      </c>
    </row>
    <row r="20">
      <c r="A20" s="6" t="inlineStr">
        <is>
          <t>TOTAL parts fiscales</t>
        </is>
      </c>
      <c r="B20" s="6">
        <f>B10+B13+B14+B15+B16+B17</f>
        <v/>
      </c>
      <c r="C20" s="6" t="inlineStr">
        <is>
          <t>Somme finale parts</t>
        </is>
      </c>
    </row>
    <row r="21">
      <c r="A21" s="6" t="inlineStr">
        <is>
          <t>Quotient familial (€)</t>
        </is>
      </c>
      <c r="B21" s="6">
        <f>Inputs!B5/B18</f>
        <v/>
      </c>
      <c r="C21" s="6" t="inlineStr">
        <is>
          <t>Revenu / parts</t>
        </is>
      </c>
    </row>
  </sheetData>
  <mergeCells count="1">
    <mergeCell ref="A1:C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26"/>
  <sheetViews>
    <sheetView workbookViewId="0">
      <selection activeCell="A1" sqref="A1"/>
    </sheetView>
  </sheetViews>
  <sheetFormatPr baseColWidth="8" defaultRowHeight="15"/>
  <cols>
    <col width="42" customWidth="1" min="1" max="1"/>
    <col width="18" customWidth="1" min="2" max="2"/>
    <col width="50" customWidth="1" min="3" max="3"/>
  </cols>
  <sheetData>
    <row r="1">
      <c r="A1" s="1" t="inlineStr">
        <is>
          <t>Barème IR 2025 (imposé en 2026) + plafonnement quotient familial</t>
        </is>
      </c>
    </row>
    <row r="3">
      <c r="A3" s="7" t="inlineStr">
        <is>
          <t>--- BARÈME IR 2025 LF 2026 ---</t>
        </is>
      </c>
    </row>
    <row r="4">
      <c r="A4" s="2" t="inlineStr">
        <is>
          <t>Tranche</t>
        </is>
      </c>
      <c r="B4" s="2" t="inlineStr">
        <is>
          <t>Taux</t>
        </is>
      </c>
      <c r="C4" s="2" t="inlineStr">
        <is>
          <t>Borne haute (€)</t>
        </is>
      </c>
    </row>
    <row r="5">
      <c r="A5" s="6" t="inlineStr">
        <is>
          <t>Tranche 1</t>
        </is>
      </c>
      <c r="B5" s="6" t="n">
        <v>0</v>
      </c>
      <c r="C5" s="6" t="n">
        <v>11497</v>
      </c>
    </row>
    <row r="6">
      <c r="A6" s="6" t="inlineStr">
        <is>
          <t>Tranche 2</t>
        </is>
      </c>
      <c r="B6" s="6" t="n">
        <v>0.11</v>
      </c>
      <c r="C6" s="6" t="n">
        <v>29315</v>
      </c>
    </row>
    <row r="7">
      <c r="A7" s="6" t="inlineStr">
        <is>
          <t>Tranche 3</t>
        </is>
      </c>
      <c r="B7" s="6" t="n">
        <v>0.3</v>
      </c>
      <c r="C7" s="6" t="n">
        <v>83823</v>
      </c>
    </row>
    <row r="8">
      <c r="A8" s="6" t="inlineStr">
        <is>
          <t>Tranche 4</t>
        </is>
      </c>
      <c r="B8" s="6" t="n">
        <v>0.41</v>
      </c>
      <c r="C8" s="6" t="n">
        <v>180294</v>
      </c>
    </row>
    <row r="9">
      <c r="A9" s="6" t="inlineStr">
        <is>
          <t>Tranche 5</t>
        </is>
      </c>
      <c r="B9" s="6" t="n">
        <v>0.45</v>
      </c>
      <c r="C9" s="6" t="inlineStr">
        <is>
          <t>infini</t>
        </is>
      </c>
    </row>
    <row r="11">
      <c r="A11" s="7" t="inlineStr">
        <is>
          <t>--- CALCUL IR AVEC QUOTIENT ---</t>
        </is>
      </c>
    </row>
    <row r="12">
      <c r="A12" s="6" t="inlineStr">
        <is>
          <t>QF (depuis onglet Calcul_Parts)</t>
        </is>
      </c>
      <c r="B12" s="6">
        <f>Calcul_Parts!B21</f>
        <v/>
      </c>
      <c r="C12" s="6" t="inlineStr">
        <is>
          <t>Revenu / parts</t>
        </is>
      </c>
    </row>
    <row r="13">
      <c r="A13" s="6" t="inlineStr">
        <is>
          <t>Parts (depuis Calcul_Parts)</t>
        </is>
      </c>
      <c r="B13" s="6">
        <f>Calcul_Parts!B20</f>
        <v/>
      </c>
      <c r="C13" s="6" t="inlineStr">
        <is>
          <t>Total parts</t>
        </is>
      </c>
    </row>
    <row r="14">
      <c r="A14" s="6" t="inlineStr">
        <is>
          <t>IR par part (5 tranches)</t>
        </is>
      </c>
      <c r="B14" s="6">
        <f>IF(B12&lt;=11497,0,IF(B12&lt;=29315,(B12-11497)*0.11,IF(B12&lt;=83823,(B12-29315)*0.30+(29315-11497)*0.11,IF(B12&lt;=180294,(B12-83823)*0.41+(83823-29315)*0.30+(29315-11497)*0.11,(B12-180294)*0.45+(180294-83823)*0.41+(83823-29315)*0.30+(29315-11497)*0.11))))</f>
        <v/>
      </c>
      <c r="C14" s="6" t="inlineStr">
        <is>
          <t>Barème progressif appliqué au QF</t>
        </is>
      </c>
    </row>
    <row r="15">
      <c r="A15" s="6" t="inlineStr">
        <is>
          <t>IR avant plafonnement</t>
        </is>
      </c>
      <c r="B15" s="6">
        <f>B14*B13</f>
        <v/>
      </c>
      <c r="C15" s="6" t="inlineStr">
        <is>
          <t>IR par part × parts</t>
        </is>
      </c>
    </row>
    <row r="16">
      <c r="A16" s="6" t="inlineStr"/>
      <c r="B16" s="6" t="inlineStr"/>
      <c r="C16" s="6" t="inlineStr"/>
    </row>
    <row r="17">
      <c r="A17" s="8" t="inlineStr">
        <is>
          <t>--- PLAFONNEMENT (CGI art. 197 I.2) ---</t>
        </is>
      </c>
      <c r="B17" s="8" t="inlineStr"/>
      <c r="C17" s="8" t="inlineStr"/>
    </row>
    <row r="18">
      <c r="A18" s="6" t="inlineStr">
        <is>
          <t>Demi-parts supplémentaires (vs 1 part célib / 2 parts couple)</t>
        </is>
      </c>
      <c r="B18" s="6">
        <f>IF(Calcul_Parts!B4="couple_marie",B13-2,IF(Calcul_Parts!B4="couple_pacse",B13-2,B13-1))</f>
        <v/>
      </c>
      <c r="C18" s="6" t="inlineStr">
        <is>
          <t>Demi-parts liées aux PAC/situations</t>
        </is>
      </c>
    </row>
    <row r="19">
      <c r="A19" s="6" t="inlineStr">
        <is>
          <t>Plafond demi-part (général 2026)</t>
        </is>
      </c>
      <c r="B19" s="6" t="n">
        <v>1807</v>
      </c>
      <c r="C19" s="6" t="inlineStr">
        <is>
          <t>1 807 € / demi-part LF 2026</t>
        </is>
      </c>
    </row>
    <row r="20">
      <c r="A20" s="6" t="inlineStr">
        <is>
          <t>Plafond parent isolé 1er enfant</t>
        </is>
      </c>
      <c r="B20" s="6" t="n">
        <v>4262</v>
      </c>
      <c r="C20" s="6" t="inlineStr">
        <is>
          <t>Si parent_isole=oui</t>
        </is>
      </c>
    </row>
    <row r="21">
      <c r="A21" s="6" t="inlineStr">
        <is>
          <t>Plafond ancien combattant</t>
        </is>
      </c>
      <c r="B21" s="6" t="n">
        <v>3608</v>
      </c>
      <c r="C21" s="6" t="inlineStr">
        <is>
          <t>Si ancien_combattant=oui</t>
        </is>
      </c>
    </row>
    <row r="22">
      <c r="A22" s="6" t="inlineStr">
        <is>
          <t>Plafond veuf PAC</t>
        </is>
      </c>
      <c r="B22" s="6" t="n">
        <v>5625</v>
      </c>
      <c r="C22" s="6" t="inlineStr">
        <is>
          <t>Avantage global veuf+PAC</t>
        </is>
      </c>
    </row>
    <row r="23">
      <c r="A23" s="6" t="inlineStr">
        <is>
          <t>Plafond appliqué (€)</t>
        </is>
      </c>
      <c r="B23" s="6">
        <f>IF(Calcul_Parts!B7="oui",4262+(B19-1)*1807,IF(Calcul_Parts!B8="oui",5625,IF(Calcul_Parts!B9="oui",3608,B19*1807)))</f>
        <v/>
      </c>
      <c r="C23" s="6" t="inlineStr">
        <is>
          <t>Logique multi-cas selon situation</t>
        </is>
      </c>
    </row>
    <row r="24">
      <c r="A24" s="6" t="inlineStr">
        <is>
          <t>IR sans QF (parts = 1 ou 2)</t>
        </is>
      </c>
      <c r="B24" s="6">
        <f>IF(Calcul_Parts!B4="couple_marie",IR_couple,IR_celib)</f>
        <v/>
      </c>
      <c r="C24" s="6" t="inlineStr">
        <is>
          <t>Calcul IR de référence sans avantage QF (référence pédagogique)</t>
        </is>
      </c>
    </row>
    <row r="25">
      <c r="A25" s="6" t="inlineStr">
        <is>
          <t>Économie QF</t>
        </is>
      </c>
      <c r="B25" s="6">
        <f>B25-B15</f>
        <v/>
      </c>
      <c r="C25" s="6" t="inlineStr">
        <is>
          <t>Économie permise par QF</t>
        </is>
      </c>
    </row>
    <row r="26">
      <c r="A26" s="6" t="inlineStr">
        <is>
          <t>IR final (avec plafonnement)</t>
        </is>
      </c>
      <c r="B26" s="6">
        <f>B15+MAX(0,B24-(B25-B15))</f>
        <v/>
      </c>
      <c r="C26" s="6" t="inlineStr">
        <is>
          <t>IR avec plafonnement effectif</t>
        </is>
      </c>
    </row>
  </sheetData>
  <mergeCells count="1">
    <mergeCell ref="A1:C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38" customWidth="1" min="1" max="1"/>
    <col width="22" customWidth="1" min="2" max="2"/>
    <col width="22" customWidth="1" min="3" max="3"/>
    <col width="22" customWidth="1" min="4" max="4"/>
  </cols>
  <sheetData>
    <row r="1">
      <c r="A1" s="1" t="inlineStr">
        <is>
          <t>Comparatif 3 cas chiffrés — économie quotient familial</t>
        </is>
      </c>
    </row>
    <row r="3">
      <c r="A3" s="2" t="inlineStr">
        <is>
          <t>Variable</t>
        </is>
      </c>
      <c r="B3" s="2" t="inlineStr">
        <is>
          <t>Cas 1: Célib 1 enfant 30k€</t>
        </is>
      </c>
      <c r="C3" s="2" t="inlineStr">
        <is>
          <t>Cas 2: Couple 2 enfants 50k€</t>
        </is>
      </c>
      <c r="D3" s="2" t="inlineStr">
        <is>
          <t>Cas 3: Parent isolé 3 enfants 70k€</t>
        </is>
      </c>
    </row>
    <row r="4">
      <c r="A4" s="9" t="inlineStr">
        <is>
          <t>Revenu net imposable</t>
        </is>
      </c>
      <c r="B4" s="6" t="n">
        <v>30000</v>
      </c>
      <c r="C4" s="6" t="n">
        <v>50000</v>
      </c>
      <c r="D4" s="6" t="n">
        <v>70000</v>
      </c>
    </row>
    <row r="5">
      <c r="A5" s="9" t="inlineStr">
        <is>
          <t>Nb enfants</t>
        </is>
      </c>
      <c r="B5" s="6" t="n">
        <v>1</v>
      </c>
      <c r="C5" s="6" t="n">
        <v>2</v>
      </c>
      <c r="D5" s="6" t="n">
        <v>3</v>
      </c>
    </row>
    <row r="6">
      <c r="A6" s="9" t="inlineStr">
        <is>
          <t>Situation</t>
        </is>
      </c>
      <c r="B6" s="6" t="inlineStr">
        <is>
          <t>celibataire</t>
        </is>
      </c>
      <c r="C6" s="6" t="inlineStr">
        <is>
          <t>couple_marie</t>
        </is>
      </c>
      <c r="D6" s="6" t="inlineStr">
        <is>
          <t>parent_isole</t>
        </is>
      </c>
    </row>
    <row r="7">
      <c r="A7" s="9" t="inlineStr">
        <is>
          <t>Parts fiscales totales</t>
        </is>
      </c>
      <c r="B7" s="6" t="n">
        <v>1.5</v>
      </c>
      <c r="C7" s="6" t="n">
        <v>3</v>
      </c>
      <c r="D7" s="6" t="n">
        <v>3.5</v>
      </c>
    </row>
    <row r="8">
      <c r="A8" s="9" t="inlineStr">
        <is>
          <t>Quotient familial (€)</t>
        </is>
      </c>
      <c r="B8" s="6">
        <f>B4/B7</f>
        <v/>
      </c>
      <c r="C8" s="6">
        <f>C4/C7</f>
        <v/>
      </c>
      <c r="D8" s="6">
        <f>D4/D7</f>
        <v/>
      </c>
    </row>
    <row r="9">
      <c r="A9" s="9" t="inlineStr">
        <is>
          <t>IR par part (barème 2025)</t>
        </is>
      </c>
      <c r="B9" s="6">
        <f>IF(B8&lt;=11497,0,(B8-11497)*0.11)</f>
        <v/>
      </c>
      <c r="C9" s="6">
        <f>IF(C8&lt;=11497,0,(C8-11497)*0.11)</f>
        <v/>
      </c>
      <c r="D9" s="6">
        <f>IF(D8&lt;=11497,0,(D8-11497)*0.11)</f>
        <v/>
      </c>
    </row>
    <row r="10">
      <c r="A10" s="9" t="inlineStr">
        <is>
          <t>IR brut (sans plafonnement)</t>
        </is>
      </c>
      <c r="B10" s="6">
        <f>B9*B7</f>
        <v/>
      </c>
      <c r="C10" s="6">
        <f>C9*C7</f>
        <v/>
      </c>
      <c r="D10" s="6">
        <f>D9*D7</f>
        <v/>
      </c>
    </row>
    <row r="11">
      <c r="A11" s="9" t="inlineStr">
        <is>
          <t>Plafond demi-parts</t>
        </is>
      </c>
      <c r="B11" s="6">
        <f>0.5*1807</f>
        <v/>
      </c>
      <c r="C11" s="6">
        <f>2*1807</f>
        <v/>
      </c>
      <c r="D11" s="6">
        <f>4262+1*1807+1*1807</f>
        <v/>
      </c>
    </row>
    <row r="12">
      <c r="A12" s="9" t="inlineStr">
        <is>
          <t>IR final théorique</t>
        </is>
      </c>
      <c r="B12" s="6">
        <f>B10+MAX(0,B11-(IRcelib_B-B10))</f>
        <v/>
      </c>
      <c r="C12" s="6">
        <f>C10+MAX(0,C11-(IRcouple_B-C10))</f>
        <v/>
      </c>
      <c r="D12" s="6">
        <f>D10+MAX(0,D11-(IRcelib_D-D10))</f>
        <v/>
      </c>
    </row>
    <row r="13">
      <c r="A13" s="9" t="inlineStr">
        <is>
          <t>Référence : IR sans QF</t>
        </is>
      </c>
      <c r="B13" s="6">
        <f>IF(B4&lt;=11497,0,IF(B4&lt;=29315,(B4-11497)*0.11,(B4-29315)*0.30+(29315-11497)*0.11))</f>
        <v/>
      </c>
      <c r="C13" s="6">
        <f>IF(C4&lt;=11497,0,IF(C4&lt;=29315,(C4-11497)*0.11,(C4-29315)*0.30+(29315-11497)*0.11))</f>
        <v/>
      </c>
      <c r="D13" s="6">
        <f>IF(D4&lt;=11497,0,IF(D4&lt;=29315,(D4-11497)*0.11,(D4-29315)*0.30+(29315-11497)*0.11))</f>
        <v/>
      </c>
    </row>
    <row r="14">
      <c r="A14" s="9" t="inlineStr">
        <is>
          <t>Économie QF (€)</t>
        </is>
      </c>
      <c r="B14" s="6">
        <f>B13-B10</f>
        <v/>
      </c>
      <c r="C14" s="6">
        <f>C13-C10</f>
        <v/>
      </c>
      <c r="D14" s="6">
        <f>D13-D10</f>
        <v/>
      </c>
    </row>
  </sheetData>
  <mergeCells count="1">
    <mergeCell ref="A1:D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B12"/>
  <sheetViews>
    <sheetView workbookViewId="0">
      <selection activeCell="A1" sqref="A1"/>
    </sheetView>
  </sheetViews>
  <sheetFormatPr baseColWidth="8" defaultRowHeight="15"/>
  <cols>
    <col width="36" customWidth="1" min="1" max="1"/>
    <col width="80" customWidth="1" min="2" max="2"/>
  </cols>
  <sheetData>
    <row r="1">
      <c r="A1" s="1" t="inlineStr">
        <is>
          <t>Sources officielles — Quotient familial 2026</t>
        </is>
      </c>
    </row>
    <row r="3">
      <c r="A3" s="2" t="inlineStr">
        <is>
          <t>Référence</t>
        </is>
      </c>
      <c r="B3" s="2" t="inlineStr">
        <is>
          <t>URL</t>
        </is>
      </c>
    </row>
    <row r="4">
      <c r="A4" s="10" t="inlineStr">
        <is>
          <t>CGI Article 193 (principe QF)</t>
        </is>
      </c>
      <c r="B4" s="11" t="inlineStr">
        <is>
          <t>https://www.legifrance.gouv.fr/codes/article_lc/LEGIARTI000041464766</t>
        </is>
      </c>
    </row>
    <row r="5">
      <c r="A5" s="10" t="inlineStr">
        <is>
          <t>CGI Article 194 (tableau parts)</t>
        </is>
      </c>
      <c r="B5" s="11" t="inlineStr">
        <is>
          <t>https://www.legifrance.gouv.fr/codes/article_lc/LEGIARTI000043663864</t>
        </is>
      </c>
    </row>
    <row r="6">
      <c r="A6" s="10" t="inlineStr">
        <is>
          <t>CGI Article 195 (majorations)</t>
        </is>
      </c>
      <c r="B6" s="11" t="inlineStr">
        <is>
          <t>https://www.legifrance.gouv.fr/codes/article_lc/LEGIARTI000041464774</t>
        </is>
      </c>
    </row>
    <row r="7">
      <c r="A7" s="10" t="inlineStr">
        <is>
          <t>CGI Article 197 I.2 (plafonnement)</t>
        </is>
      </c>
      <c r="B7" s="11" t="inlineStr">
        <is>
          <t>https://www.legifrance.gouv.fr/codes/article_lc/LEGIARTI000044979415</t>
        </is>
      </c>
    </row>
    <row r="8">
      <c r="A8" s="10" t="inlineStr">
        <is>
          <t>BOFIP BOI-IR-LIQ-20-20-30 (2494-PGP)</t>
        </is>
      </c>
      <c r="B8" s="11" t="inlineStr">
        <is>
          <t>https://bofip.impots.gouv.fr/bofip/2494-PGP.html</t>
        </is>
      </c>
    </row>
    <row r="9">
      <c r="A9" s="10" t="inlineStr">
        <is>
          <t>economie.gouv.fr — QF impôt</t>
        </is>
      </c>
      <c r="B9" s="11" t="inlineStr">
        <is>
          <t>https://www.economie.gouv.fr/particuliers/quotient-familial-impot-revenu</t>
        </is>
      </c>
    </row>
    <row r="10">
      <c r="A10" s="10" t="inlineStr">
        <is>
          <t>service-public.fr — QF CAF</t>
        </is>
      </c>
      <c r="B10" s="11" t="inlineStr">
        <is>
          <t>https://www.service-public.fr/particuliers/actualites/A17675</t>
        </is>
      </c>
    </row>
    <row r="11">
      <c r="A11" s="10" t="inlineStr">
        <is>
          <t>impots.gouv.fr — brochure 2026</t>
        </is>
      </c>
      <c r="B11" s="11" t="inlineStr">
        <is>
          <t>https://www.impots.gouv.fr/portail/particulier/quotient-familial</t>
        </is>
      </c>
    </row>
    <row r="12">
      <c r="A12" s="10" t="inlineStr">
        <is>
          <t>caf.fr — QF CAF vs fiscal</t>
        </is>
      </c>
      <c r="B12" s="11" t="inlineStr">
        <is>
          <t>https://www.caf.fr/allocataires/vies-de-famille/articles/quotient-familial-caf-impots-quelles-differences</t>
        </is>
      </c>
    </row>
  </sheetData>
  <mergeCells count="1">
    <mergeCell ref="A1:B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2026-05-03T16:11:43Z</dcterms:created>
  <dcterms:modified xmlns:dcterms="http://purl.org/dc/terms/" xmlns:xsi="http://www.w3.org/2001/XMLSchema-instance" xsi:type="dcterms:W3CDTF">2026-05-03T16:11:43Z</dcterms:modified>
</cp:coreProperties>
</file>